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etorresq\Documents\"/>
    </mc:Choice>
  </mc:AlternateContent>
  <xr:revisionPtr revIDLastSave="0" documentId="13_ncr:1_{44EBC4A1-904D-4D1F-856B-EFC79AEEC66D}" xr6:coauthVersionLast="47" xr6:coauthVersionMax="47" xr10:uidLastSave="{00000000-0000-0000-0000-000000000000}"/>
  <bookViews>
    <workbookView xWindow="-120" yWindow="-120" windowWidth="29040" windowHeight="15840" xr2:uid="{004F4477-FB1B-4BA4-9FF1-DD9CE7742E46}"/>
  </bookViews>
  <sheets>
    <sheet name="PROYECCIÓN" sheetId="1" r:id="rId1"/>
    <sheet name="SALD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2" l="1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G16" i="2"/>
  <c r="G15" i="2"/>
  <c r="G17" i="2" s="1"/>
  <c r="G13" i="2"/>
  <c r="G12" i="2"/>
  <c r="G11" i="2"/>
  <c r="G10" i="2"/>
  <c r="G14" i="2" s="1"/>
  <c r="G7" i="2"/>
  <c r="G6" i="2"/>
  <c r="G5" i="2"/>
  <c r="G4" i="2"/>
  <c r="G8" i="2" s="1"/>
  <c r="E17" i="2"/>
  <c r="E19" i="2" s="1"/>
  <c r="E10" i="2"/>
  <c r="E14" i="2" s="1"/>
  <c r="E7" i="2"/>
  <c r="E6" i="2"/>
  <c r="E5" i="2"/>
  <c r="E4" i="2"/>
  <c r="E8" i="2" s="1"/>
  <c r="C17" i="2"/>
  <c r="C19" i="2" s="1"/>
  <c r="C11" i="2"/>
  <c r="C10" i="2"/>
  <c r="C14" i="2" s="1"/>
  <c r="C8" i="2"/>
  <c r="C6" i="2"/>
  <c r="B17" i="2"/>
  <c r="B12" i="2"/>
  <c r="B14" i="2" s="1"/>
  <c r="B11" i="2"/>
  <c r="B10" i="2"/>
  <c r="B8" i="2"/>
  <c r="G12" i="1"/>
  <c r="G11" i="1"/>
  <c r="G16" i="1"/>
  <c r="G15" i="1"/>
  <c r="G13" i="1"/>
  <c r="G7" i="1"/>
  <c r="E7" i="1"/>
  <c r="E8" i="1" s="1"/>
  <c r="G6" i="1"/>
  <c r="E6" i="1"/>
  <c r="C6" i="1"/>
  <c r="G5" i="1"/>
  <c r="E5" i="1"/>
  <c r="G4" i="1"/>
  <c r="E4" i="1"/>
  <c r="G19" i="2" l="1"/>
  <c r="B19" i="2"/>
  <c r="G10" i="1" l="1"/>
  <c r="G14" i="1" s="1"/>
  <c r="E10" i="1"/>
  <c r="E14" i="1" s="1"/>
  <c r="B10" i="1"/>
  <c r="B12" i="1"/>
  <c r="B11" i="1"/>
  <c r="C11" i="1"/>
  <c r="H11" i="1" s="1"/>
  <c r="C10" i="1"/>
  <c r="G17" i="1"/>
  <c r="E17" i="1"/>
  <c r="C17" i="1"/>
  <c r="B17" i="1"/>
  <c r="H16" i="1"/>
  <c r="F16" i="1"/>
  <c r="D16" i="1"/>
  <c r="H15" i="1"/>
  <c r="F15" i="1"/>
  <c r="D15" i="1"/>
  <c r="H13" i="1"/>
  <c r="F13" i="1"/>
  <c r="D13" i="1"/>
  <c r="H12" i="1"/>
  <c r="F12" i="1"/>
  <c r="D12" i="1"/>
  <c r="H9" i="1"/>
  <c r="F9" i="1"/>
  <c r="D9" i="1"/>
  <c r="C8" i="1"/>
  <c r="B8" i="1"/>
  <c r="H7" i="1"/>
  <c r="F7" i="1"/>
  <c r="D7" i="1"/>
  <c r="H6" i="1"/>
  <c r="F6" i="1"/>
  <c r="D6" i="1"/>
  <c r="H5" i="1"/>
  <c r="F5" i="1"/>
  <c r="D5" i="1"/>
  <c r="D4" i="1"/>
  <c r="H3" i="1"/>
  <c r="F3" i="1"/>
  <c r="D3" i="1"/>
  <c r="F10" i="1" l="1"/>
  <c r="F17" i="1"/>
  <c r="D11" i="1"/>
  <c r="D8" i="1"/>
  <c r="F8" i="1"/>
  <c r="H4" i="1"/>
  <c r="G8" i="1"/>
  <c r="G19" i="1" s="1"/>
  <c r="E19" i="1"/>
  <c r="F4" i="1"/>
  <c r="H10" i="1"/>
  <c r="D10" i="1"/>
  <c r="B14" i="1"/>
  <c r="B19" i="1" s="1"/>
  <c r="F11" i="1"/>
  <c r="C14" i="1"/>
  <c r="C19" i="1" s="1"/>
  <c r="H14" i="1"/>
  <c r="H17" i="1"/>
  <c r="D17" i="1"/>
  <c r="F14" i="1" l="1"/>
  <c r="H19" i="1"/>
  <c r="F19" i="1"/>
  <c r="H8" i="1"/>
  <c r="D14" i="1"/>
  <c r="D19" i="1"/>
  <c r="F18" i="2" l="1"/>
  <c r="F16" i="2"/>
  <c r="F15" i="2"/>
  <c r="F13" i="2"/>
  <c r="F12" i="2"/>
  <c r="F11" i="2"/>
  <c r="F10" i="2"/>
  <c r="F9" i="2"/>
  <c r="F7" i="2"/>
  <c r="F6" i="2"/>
  <c r="F5" i="2"/>
  <c r="F4" i="2"/>
  <c r="F3" i="2"/>
  <c r="D18" i="2"/>
  <c r="D16" i="2"/>
  <c r="D15" i="2"/>
  <c r="D13" i="2"/>
  <c r="D12" i="2"/>
  <c r="D11" i="2"/>
  <c r="D10" i="2"/>
  <c r="D9" i="2"/>
  <c r="D7" i="2"/>
  <c r="D6" i="2"/>
  <c r="D5" i="2"/>
  <c r="D4" i="2"/>
  <c r="D3" i="2"/>
  <c r="F14" i="2"/>
  <c r="F8" i="2"/>
  <c r="D14" i="2" l="1"/>
  <c r="F17" i="2"/>
  <c r="D8" i="2"/>
  <c r="D17" i="2"/>
  <c r="F19" i="2" l="1"/>
  <c r="D19" i="2"/>
</calcChain>
</file>

<file path=xl/sharedStrings.xml><?xml version="1.0" encoding="utf-8"?>
<sst xmlns="http://schemas.openxmlformats.org/spreadsheetml/2006/main" count="52" uniqueCount="25">
  <si>
    <t>GASTOS</t>
  </si>
  <si>
    <t>PRESUPUESTO DEFINITIVO</t>
  </si>
  <si>
    <t>COMPROMISO</t>
  </si>
  <si>
    <t xml:space="preserve">  Nómina</t>
  </si>
  <si>
    <t xml:space="preserve">  OPS</t>
  </si>
  <si>
    <t xml:space="preserve">  Gastos Generales</t>
  </si>
  <si>
    <t xml:space="preserve">  Sentencias</t>
  </si>
  <si>
    <t xml:space="preserve">  Cuenta por Pagar</t>
  </si>
  <si>
    <t xml:space="preserve">  GASTOS DE FUNCIONAMIENTO</t>
  </si>
  <si>
    <t xml:space="preserve">  Compra de Bienes</t>
  </si>
  <si>
    <t xml:space="preserve">  Adquisición de Servicios</t>
  </si>
  <si>
    <t xml:space="preserve">  GASTOS DE OPERACIÓN</t>
  </si>
  <si>
    <t xml:space="preserve">  Directa</t>
  </si>
  <si>
    <t xml:space="preserve">  GASTOS DE INVERSIÓN</t>
  </si>
  <si>
    <t xml:space="preserve">  Disponibilidad Final</t>
  </si>
  <si>
    <t xml:space="preserve">  TOTAL</t>
  </si>
  <si>
    <t>OBLIGACIÓN</t>
  </si>
  <si>
    <t>GIRO</t>
  </si>
  <si>
    <t>NO COMPROMETIDO</t>
  </si>
  <si>
    <t>NO OBLIGADO</t>
  </si>
  <si>
    <t>PROYECCIÓN CIERRE DICIEMBRE 2025</t>
  </si>
  <si>
    <t>% comprometido</t>
  </si>
  <si>
    <t>% obligado</t>
  </si>
  <si>
    <t>% girado</t>
  </si>
  <si>
    <t>NO GIRADO (CXP)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</si>
</sst>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6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hadow/>
      <sz val="11"/>
      <color theme="0"/>
      <name val="Arial"/>
      <family val="2"/>
    </font>
    <font>
      <b/>
      <sz val="11"/>
      <color theme="0"/>
      <name val="Arial"/>
      <family val="2"/>
    </font>
    <font>
      <sz val="11"/>
      <color rgb="FF1D1D1D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color rgb="FF1D1D1D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F8F8F8"/>
        <bgColor rgb="FF000000"/>
      </patternFill>
    </fill>
    <fill>
      <patternFill patternType="solid">
        <fgColor rgb="FFE7EDEF"/>
        <bgColor indexed="64"/>
      </patternFill>
    </fill>
    <fill>
      <patternFill patternType="solid">
        <fgColor rgb="FFE7EDEF"/>
        <bgColor rgb="FF000000"/>
      </patternFill>
    </fill>
    <fill>
      <patternFill patternType="solid">
        <fgColor rgb="FFCBD8D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1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left" vertical="center" wrapText="1" readingOrder="1"/>
    </xf>
    <xf numFmtId="3" fontId="6" fillId="0" borderId="1" xfId="0" applyNumberFormat="1" applyFont="1" applyBorder="1" applyAlignment="1">
      <alignment horizontal="right" vertical="center"/>
    </xf>
    <xf numFmtId="9" fontId="7" fillId="3" borderId="1" xfId="0" applyNumberFormat="1" applyFont="1" applyFill="1" applyBorder="1" applyAlignment="1">
      <alignment horizontal="right" vertical="center" wrapText="1"/>
    </xf>
    <xf numFmtId="3" fontId="7" fillId="4" borderId="1" xfId="0" applyNumberFormat="1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left" vertical="center" wrapText="1" readingOrder="1"/>
    </xf>
    <xf numFmtId="3" fontId="7" fillId="6" borderId="1" xfId="0" applyNumberFormat="1" applyFont="1" applyFill="1" applyBorder="1" applyAlignment="1">
      <alignment horizontal="right" vertical="center" wrapText="1"/>
    </xf>
    <xf numFmtId="9" fontId="7" fillId="5" borderId="1" xfId="0" applyNumberFormat="1" applyFont="1" applyFill="1" applyBorder="1" applyAlignment="1">
      <alignment horizontal="right" vertical="center" wrapText="1"/>
    </xf>
    <xf numFmtId="0" fontId="8" fillId="7" borderId="1" xfId="0" applyFont="1" applyFill="1" applyBorder="1" applyAlignment="1">
      <alignment horizontal="left" vertical="center" wrapText="1" readingOrder="1"/>
    </xf>
    <xf numFmtId="3" fontId="9" fillId="7" borderId="1" xfId="0" applyNumberFormat="1" applyFont="1" applyFill="1" applyBorder="1" applyAlignment="1">
      <alignment horizontal="right" vertical="center" wrapText="1"/>
    </xf>
    <xf numFmtId="9" fontId="9" fillId="7" borderId="1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3" fontId="7" fillId="5" borderId="1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horizontal="left" vertical="center" wrapText="1" readingOrder="1"/>
    </xf>
    <xf numFmtId="0" fontId="7" fillId="3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readingOrder="1"/>
    </xf>
    <xf numFmtId="3" fontId="4" fillId="2" borderId="1" xfId="0" applyNumberFormat="1" applyFont="1" applyFill="1" applyBorder="1" applyAlignment="1">
      <alignment horizontal="right" vertical="center" wrapText="1"/>
    </xf>
    <xf numFmtId="9" fontId="4" fillId="2" borderId="1" xfId="0" applyNumberFormat="1" applyFont="1" applyFill="1" applyBorder="1" applyAlignment="1">
      <alignment horizontal="right" vertical="center" wrapText="1"/>
    </xf>
    <xf numFmtId="3" fontId="0" fillId="0" borderId="0" xfId="0" applyNumberFormat="1"/>
    <xf numFmtId="166" fontId="0" fillId="0" borderId="0" xfId="1" applyNumberFormat="1" applyFont="1"/>
    <xf numFmtId="166" fontId="0" fillId="0" borderId="0" xfId="0" applyNumberFormat="1"/>
    <xf numFmtId="166" fontId="2" fillId="0" borderId="0" xfId="1" applyNumberFormat="1" applyFont="1"/>
    <xf numFmtId="0" fontId="3" fillId="2" borderId="2" xfId="0" applyFont="1" applyFill="1" applyBorder="1" applyAlignment="1">
      <alignment horizontal="center" vertical="center" wrapText="1" readingOrder="1"/>
    </xf>
    <xf numFmtId="0" fontId="3" fillId="2" borderId="2" xfId="0" applyFont="1" applyFill="1" applyBorder="1" applyAlignment="1">
      <alignment horizontal="center" vertical="center" wrapText="1" readingOrder="1"/>
    </xf>
    <xf numFmtId="0" fontId="5" fillId="3" borderId="2" xfId="0" applyFont="1" applyFill="1" applyBorder="1" applyAlignment="1">
      <alignment horizontal="left" vertical="center" wrapText="1" readingOrder="1"/>
    </xf>
    <xf numFmtId="3" fontId="6" fillId="0" borderId="2" xfId="0" applyNumberFormat="1" applyFont="1" applyBorder="1" applyAlignment="1">
      <alignment horizontal="right" vertical="center"/>
    </xf>
    <xf numFmtId="0" fontId="5" fillId="5" borderId="2" xfId="0" applyFont="1" applyFill="1" applyBorder="1" applyAlignment="1">
      <alignment horizontal="left" vertical="center" wrapText="1" readingOrder="1"/>
    </xf>
    <xf numFmtId="3" fontId="7" fillId="6" borderId="2" xfId="0" applyNumberFormat="1" applyFont="1" applyFill="1" applyBorder="1" applyAlignment="1">
      <alignment horizontal="right" vertical="center" wrapText="1"/>
    </xf>
    <xf numFmtId="3" fontId="7" fillId="4" borderId="2" xfId="0" applyNumberFormat="1" applyFont="1" applyFill="1" applyBorder="1" applyAlignment="1">
      <alignment horizontal="right" vertical="center" wrapText="1"/>
    </xf>
    <xf numFmtId="0" fontId="8" fillId="7" borderId="2" xfId="0" applyFont="1" applyFill="1" applyBorder="1" applyAlignment="1">
      <alignment horizontal="left" vertical="center" wrapText="1" readingOrder="1"/>
    </xf>
    <xf numFmtId="3" fontId="9" fillId="7" borderId="2" xfId="0" applyNumberFormat="1" applyFont="1" applyFill="1" applyBorder="1" applyAlignment="1">
      <alignment horizontal="right" vertical="center" wrapText="1"/>
    </xf>
    <xf numFmtId="3" fontId="7" fillId="3" borderId="2" xfId="0" applyNumberFormat="1" applyFont="1" applyFill="1" applyBorder="1" applyAlignment="1">
      <alignment horizontal="right" vertical="center" wrapText="1"/>
    </xf>
    <xf numFmtId="3" fontId="7" fillId="5" borderId="2" xfId="0" applyNumberFormat="1" applyFont="1" applyFill="1" applyBorder="1" applyAlignment="1">
      <alignment horizontal="right" vertical="center" wrapText="1"/>
    </xf>
    <xf numFmtId="0" fontId="10" fillId="7" borderId="2" xfId="0" applyFont="1" applyFill="1" applyBorder="1" applyAlignment="1">
      <alignment horizontal="left" vertical="center" wrapText="1" readingOrder="1"/>
    </xf>
    <xf numFmtId="0" fontId="7" fillId="3" borderId="2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 readingOrder="1"/>
    </xf>
    <xf numFmtId="3" fontId="4" fillId="2" borderId="2" xfId="0" applyNumberFormat="1" applyFont="1" applyFill="1" applyBorder="1" applyAlignment="1">
      <alignment horizontal="righ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7F5A6-86BC-4B42-99DD-96C8D113BC28}">
  <dimension ref="A1:H29"/>
  <sheetViews>
    <sheetView tabSelected="1" zoomScaleNormal="100" workbookViewId="0">
      <selection sqref="A1:A2"/>
    </sheetView>
  </sheetViews>
  <sheetFormatPr baseColWidth="10" defaultColWidth="64.28515625" defaultRowHeight="15" x14ac:dyDescent="0.25"/>
  <cols>
    <col min="1" max="1" width="35.5703125" bestFit="1" customWidth="1"/>
    <col min="2" max="2" width="30.42578125" bestFit="1" customWidth="1"/>
    <col min="3" max="3" width="16.5703125" bestFit="1" customWidth="1"/>
    <col min="4" max="4" width="16.140625" customWidth="1"/>
    <col min="5" max="5" width="16.5703125" customWidth="1"/>
    <col min="6" max="6" width="11.42578125" customWidth="1"/>
    <col min="7" max="7" width="18.85546875" bestFit="1" customWidth="1"/>
    <col min="8" max="8" width="8.7109375" customWidth="1"/>
  </cols>
  <sheetData>
    <row r="1" spans="1:8" ht="15" customHeight="1" x14ac:dyDescent="0.25">
      <c r="A1" s="1" t="s">
        <v>0</v>
      </c>
      <c r="B1" s="1" t="s">
        <v>20</v>
      </c>
      <c r="C1" s="1"/>
      <c r="D1" s="1"/>
      <c r="E1" s="1"/>
      <c r="F1" s="1"/>
      <c r="G1" s="1"/>
      <c r="H1" s="1"/>
    </row>
    <row r="2" spans="1:8" ht="60" x14ac:dyDescent="0.25">
      <c r="A2" s="1"/>
      <c r="B2" s="2" t="s">
        <v>1</v>
      </c>
      <c r="C2" s="2" t="s">
        <v>2</v>
      </c>
      <c r="D2" s="2" t="s">
        <v>21</v>
      </c>
      <c r="E2" s="2" t="s">
        <v>16</v>
      </c>
      <c r="F2" s="2" t="s">
        <v>22</v>
      </c>
      <c r="G2" s="2" t="s">
        <v>17</v>
      </c>
      <c r="H2" s="2" t="s">
        <v>23</v>
      </c>
    </row>
    <row r="3" spans="1:8" x14ac:dyDescent="0.25">
      <c r="A3" s="3" t="s">
        <v>3</v>
      </c>
      <c r="B3" s="4">
        <v>19161787603</v>
      </c>
      <c r="C3" s="4">
        <v>19161787603</v>
      </c>
      <c r="D3" s="5">
        <f>+C3/B3</f>
        <v>1</v>
      </c>
      <c r="E3" s="4">
        <v>19161787603</v>
      </c>
      <c r="F3" s="5">
        <f>+E3/C3</f>
        <v>1</v>
      </c>
      <c r="G3" s="4">
        <v>19161787603</v>
      </c>
      <c r="H3" s="5">
        <f>+G3/C3</f>
        <v>1</v>
      </c>
    </row>
    <row r="4" spans="1:8" x14ac:dyDescent="0.25">
      <c r="A4" s="7" t="s">
        <v>4</v>
      </c>
      <c r="B4" s="8">
        <v>27044134103</v>
      </c>
      <c r="C4" s="8">
        <v>26535425706</v>
      </c>
      <c r="D4" s="9">
        <f t="shared" ref="D4:D17" si="0">+C4/B4</f>
        <v>0.98118969551539204</v>
      </c>
      <c r="E4" s="8">
        <f>23777815353+1200000000+100000000</f>
        <v>25077815353</v>
      </c>
      <c r="F4" s="9">
        <f t="shared" ref="F4:F17" si="1">+E4/C4</f>
        <v>0.94506926818700276</v>
      </c>
      <c r="G4" s="8">
        <f>23602556349+1200000000+100000000</f>
        <v>24902556349</v>
      </c>
      <c r="H4" s="9">
        <f>+G4/C4</f>
        <v>0.93846455017939334</v>
      </c>
    </row>
    <row r="5" spans="1:8" x14ac:dyDescent="0.25">
      <c r="A5" s="3" t="s">
        <v>5</v>
      </c>
      <c r="B5" s="6">
        <v>70612873490</v>
      </c>
      <c r="C5" s="6">
        <v>69202545894</v>
      </c>
      <c r="D5" s="5">
        <f t="shared" si="0"/>
        <v>0.98002733033942135</v>
      </c>
      <c r="E5" s="6">
        <f>58186305182</f>
        <v>58186305182</v>
      </c>
      <c r="F5" s="5">
        <f t="shared" si="1"/>
        <v>0.84081162665786935</v>
      </c>
      <c r="G5" s="6">
        <f>34303758429+4360000000</f>
        <v>38663758429</v>
      </c>
      <c r="H5" s="5">
        <f>+G5/C5</f>
        <v>0.55870427784871746</v>
      </c>
    </row>
    <row r="6" spans="1:8" x14ac:dyDescent="0.25">
      <c r="A6" s="7" t="s">
        <v>6</v>
      </c>
      <c r="B6" s="8">
        <v>1750094876</v>
      </c>
      <c r="C6" s="8">
        <f>398622078+8000000</f>
        <v>406622078</v>
      </c>
      <c r="D6" s="9">
        <f t="shared" si="0"/>
        <v>0.2323428767069883</v>
      </c>
      <c r="E6" s="8">
        <f>388800598+8000000</f>
        <v>396800598</v>
      </c>
      <c r="F6" s="9">
        <f t="shared" si="1"/>
        <v>0.97584617134340645</v>
      </c>
      <c r="G6" s="8">
        <f>388800598+8000000</f>
        <v>396800598</v>
      </c>
      <c r="H6" s="9">
        <f>+G6/C6</f>
        <v>0.97584617134340645</v>
      </c>
    </row>
    <row r="7" spans="1:8" x14ac:dyDescent="0.25">
      <c r="A7" s="3" t="s">
        <v>7</v>
      </c>
      <c r="B7" s="6">
        <v>31157234283</v>
      </c>
      <c r="C7" s="6">
        <v>31012214635</v>
      </c>
      <c r="D7" s="5">
        <f t="shared" si="0"/>
        <v>0.99534555452891638</v>
      </c>
      <c r="E7" s="6">
        <f>29549592061+14000000</f>
        <v>29563592061</v>
      </c>
      <c r="F7" s="5">
        <f t="shared" si="1"/>
        <v>0.95328864477917352</v>
      </c>
      <c r="G7" s="6">
        <f>27743677376+14000000+397000000</f>
        <v>28154677376</v>
      </c>
      <c r="H7" s="5">
        <f>+G7/C7</f>
        <v>0.90785768470159434</v>
      </c>
    </row>
    <row r="8" spans="1:8" ht="30" x14ac:dyDescent="0.25">
      <c r="A8" s="10" t="s">
        <v>8</v>
      </c>
      <c r="B8" s="11">
        <f>SUM(B3:B7)</f>
        <v>149726124355</v>
      </c>
      <c r="C8" s="11">
        <f>SUM(C3:C7)</f>
        <v>146318595916</v>
      </c>
      <c r="D8" s="12">
        <f t="shared" si="0"/>
        <v>0.97724159057960547</v>
      </c>
      <c r="E8" s="11">
        <f>SUM(E3:E7)</f>
        <v>132386300797</v>
      </c>
      <c r="F8" s="12">
        <f t="shared" si="1"/>
        <v>0.90478110433072778</v>
      </c>
      <c r="G8" s="11">
        <f>SUM(G3:G7)</f>
        <v>111279580355</v>
      </c>
      <c r="H8" s="12">
        <f>+G8/C8</f>
        <v>0.76052930701224375</v>
      </c>
    </row>
    <row r="9" spans="1:8" x14ac:dyDescent="0.25">
      <c r="A9" s="3" t="s">
        <v>3</v>
      </c>
      <c r="B9" s="13">
        <v>125645882443</v>
      </c>
      <c r="C9" s="6">
        <v>125645882443</v>
      </c>
      <c r="D9" s="5">
        <f t="shared" si="0"/>
        <v>1</v>
      </c>
      <c r="E9" s="6">
        <v>125645882443</v>
      </c>
      <c r="F9" s="5">
        <f t="shared" si="1"/>
        <v>1</v>
      </c>
      <c r="G9" s="6">
        <v>125645882443</v>
      </c>
      <c r="H9" s="5">
        <f>+G9/C9</f>
        <v>1</v>
      </c>
    </row>
    <row r="10" spans="1:8" x14ac:dyDescent="0.25">
      <c r="A10" s="7" t="s">
        <v>4</v>
      </c>
      <c r="B10" s="14">
        <f>212408295916+292553428</f>
        <v>212700849344</v>
      </c>
      <c r="C10" s="8">
        <f>211887395583+813453761</f>
        <v>212700849344</v>
      </c>
      <c r="D10" s="9">
        <f t="shared" si="0"/>
        <v>1</v>
      </c>
      <c r="E10" s="8">
        <f>186081215801+12000000000</f>
        <v>198081215801</v>
      </c>
      <c r="F10" s="9">
        <f t="shared" si="1"/>
        <v>0.93126668939927104</v>
      </c>
      <c r="G10" s="8">
        <f>184378288313+12000000000</f>
        <v>196378288313</v>
      </c>
      <c r="H10" s="9">
        <f>+G10/C10</f>
        <v>0.92326048024095286</v>
      </c>
    </row>
    <row r="11" spans="1:8" x14ac:dyDescent="0.25">
      <c r="A11" s="3" t="s">
        <v>9</v>
      </c>
      <c r="B11" s="13">
        <f>67515855292+1817000000</f>
        <v>69332855292</v>
      </c>
      <c r="C11" s="6">
        <f>67184874478+1817000000</f>
        <v>69001874478</v>
      </c>
      <c r="D11" s="5">
        <f t="shared" si="0"/>
        <v>0.99522620534512751</v>
      </c>
      <c r="E11" s="6">
        <v>57490094204</v>
      </c>
      <c r="F11" s="5">
        <f t="shared" si="1"/>
        <v>0.83316713696422373</v>
      </c>
      <c r="G11" s="6">
        <f>9569698205+9000000000+2781389305</f>
        <v>21351087510</v>
      </c>
      <c r="H11" s="5">
        <f>+G11/C11</f>
        <v>0.3094276448505382</v>
      </c>
    </row>
    <row r="12" spans="1:8" x14ac:dyDescent="0.25">
      <c r="A12" s="7" t="s">
        <v>10</v>
      </c>
      <c r="B12" s="14">
        <f>47017945362-292553428</f>
        <v>46725391934</v>
      </c>
      <c r="C12" s="8">
        <v>46958821303</v>
      </c>
      <c r="D12" s="9">
        <f t="shared" si="0"/>
        <v>1.0049957712356854</v>
      </c>
      <c r="E12" s="8">
        <v>36456951533</v>
      </c>
      <c r="F12" s="9">
        <f t="shared" si="1"/>
        <v>0.77636002185325126</v>
      </c>
      <c r="G12" s="8">
        <f>15058578163+9823241712</f>
        <v>24881819875</v>
      </c>
      <c r="H12" s="9">
        <f>+G12/C12</f>
        <v>0.529864659814415</v>
      </c>
    </row>
    <row r="13" spans="1:8" x14ac:dyDescent="0.25">
      <c r="A13" s="3" t="s">
        <v>7</v>
      </c>
      <c r="B13" s="13">
        <v>75626063135</v>
      </c>
      <c r="C13" s="6">
        <v>75213677643</v>
      </c>
      <c r="D13" s="5">
        <f t="shared" si="0"/>
        <v>0.99454704535837268</v>
      </c>
      <c r="E13" s="6">
        <v>73842007067</v>
      </c>
      <c r="F13" s="5">
        <f t="shared" si="1"/>
        <v>0.98176301679449041</v>
      </c>
      <c r="G13" s="6">
        <f>61743491682+2100000000</f>
        <v>63843491682</v>
      </c>
      <c r="H13" s="5">
        <f>+G13/C13</f>
        <v>0.84882821426485311</v>
      </c>
    </row>
    <row r="14" spans="1:8" x14ac:dyDescent="0.25">
      <c r="A14" s="15" t="s">
        <v>11</v>
      </c>
      <c r="B14" s="11">
        <f>SUM(B9:B13)</f>
        <v>530031042148</v>
      </c>
      <c r="C14" s="11">
        <f>SUM(C9:C13)</f>
        <v>529521105211</v>
      </c>
      <c r="D14" s="12">
        <f t="shared" si="0"/>
        <v>0.99903791118547802</v>
      </c>
      <c r="E14" s="11">
        <f>SUM(E9:E13)</f>
        <v>491516151048</v>
      </c>
      <c r="F14" s="12">
        <f t="shared" si="1"/>
        <v>0.92822768764267471</v>
      </c>
      <c r="G14" s="11">
        <f>SUM(G9:G13)</f>
        <v>432100569823</v>
      </c>
      <c r="H14" s="12">
        <f>+G14/C14</f>
        <v>0.81602143062988863</v>
      </c>
    </row>
    <row r="15" spans="1:8" x14ac:dyDescent="0.25">
      <c r="A15" s="3" t="s">
        <v>12</v>
      </c>
      <c r="B15" s="6">
        <v>7276954664</v>
      </c>
      <c r="C15" s="6">
        <v>5888542871</v>
      </c>
      <c r="D15" s="5">
        <f t="shared" si="0"/>
        <v>0.80920428158379965</v>
      </c>
      <c r="E15" s="6">
        <v>4655783430</v>
      </c>
      <c r="F15" s="5">
        <f t="shared" si="1"/>
        <v>0.79065119028493192</v>
      </c>
      <c r="G15" s="6">
        <f>3923024883+2000000000</f>
        <v>5923024883</v>
      </c>
      <c r="H15" s="5">
        <f>+G15/C15</f>
        <v>1.0058557800724892</v>
      </c>
    </row>
    <row r="16" spans="1:8" x14ac:dyDescent="0.25">
      <c r="A16" s="7" t="s">
        <v>7</v>
      </c>
      <c r="B16" s="8">
        <v>15924135811</v>
      </c>
      <c r="C16" s="8">
        <v>15924134467</v>
      </c>
      <c r="D16" s="9">
        <f t="shared" si="0"/>
        <v>0.99999991559981549</v>
      </c>
      <c r="E16" s="8">
        <v>10500814641</v>
      </c>
      <c r="F16" s="9">
        <f t="shared" si="1"/>
        <v>0.65942765446757012</v>
      </c>
      <c r="G16" s="8">
        <f>9508036577+500000000</f>
        <v>10008036577</v>
      </c>
      <c r="H16" s="9">
        <f>+G16/C16</f>
        <v>0.62848229508108688</v>
      </c>
    </row>
    <row r="17" spans="1:8" x14ac:dyDescent="0.25">
      <c r="A17" s="15" t="s">
        <v>13</v>
      </c>
      <c r="B17" s="11">
        <f>+B15+B16</f>
        <v>23201090475</v>
      </c>
      <c r="C17" s="11">
        <f>+C15+C16</f>
        <v>21812677338</v>
      </c>
      <c r="D17" s="12">
        <f t="shared" si="0"/>
        <v>0.94015741895855864</v>
      </c>
      <c r="E17" s="11">
        <f>+E15+E16</f>
        <v>15156598071</v>
      </c>
      <c r="F17" s="12">
        <f t="shared" si="1"/>
        <v>0.69485271505830226</v>
      </c>
      <c r="G17" s="11">
        <f>+G15+G16</f>
        <v>15931061460</v>
      </c>
      <c r="H17" s="12">
        <f>+G17/C17</f>
        <v>0.7303579112797125</v>
      </c>
    </row>
    <row r="18" spans="1:8" x14ac:dyDescent="0.25">
      <c r="A18" s="3" t="s">
        <v>14</v>
      </c>
      <c r="B18" s="13">
        <v>10813239938</v>
      </c>
      <c r="C18" s="16"/>
      <c r="D18" s="5"/>
      <c r="E18" s="16"/>
      <c r="F18" s="5"/>
      <c r="G18" s="16"/>
      <c r="H18" s="5"/>
    </row>
    <row r="19" spans="1:8" x14ac:dyDescent="0.25">
      <c r="A19" s="17" t="s">
        <v>15</v>
      </c>
      <c r="B19" s="18">
        <f>+B18+B17+B14+B8</f>
        <v>713771496916</v>
      </c>
      <c r="C19" s="18">
        <f>+C18+C17+C14+C8</f>
        <v>697652378465</v>
      </c>
      <c r="D19" s="19">
        <f>+C19/B19</f>
        <v>0.97741697655251569</v>
      </c>
      <c r="E19" s="18">
        <f>+E18+E17+E14+E8</f>
        <v>639059049916</v>
      </c>
      <c r="F19" s="19">
        <f t="shared" ref="F19" si="2">+E19/C19</f>
        <v>0.91601357587582632</v>
      </c>
      <c r="G19" s="18">
        <f>+G18+G17+G14+G8</f>
        <v>559311211638</v>
      </c>
      <c r="H19" s="19">
        <f>+G19/C19</f>
        <v>0.80170472989516173</v>
      </c>
    </row>
    <row r="21" spans="1:8" x14ac:dyDescent="0.25">
      <c r="G21" s="21"/>
    </row>
    <row r="22" spans="1:8" ht="15" customHeight="1" x14ac:dyDescent="0.25">
      <c r="C22" s="20"/>
      <c r="E22" s="21"/>
      <c r="G22" s="22"/>
    </row>
    <row r="23" spans="1:8" x14ac:dyDescent="0.25">
      <c r="E23" s="23"/>
      <c r="G23" s="22"/>
      <c r="H23" s="21"/>
    </row>
    <row r="24" spans="1:8" x14ac:dyDescent="0.25">
      <c r="E24" s="23"/>
    </row>
    <row r="25" spans="1:8" x14ac:dyDescent="0.25">
      <c r="E25" s="23"/>
    </row>
    <row r="26" spans="1:8" x14ac:dyDescent="0.25">
      <c r="E26" s="21"/>
    </row>
    <row r="27" spans="1:8" x14ac:dyDescent="0.25">
      <c r="E27" s="21"/>
    </row>
    <row r="28" spans="1:8" x14ac:dyDescent="0.25">
      <c r="E28" s="21"/>
    </row>
    <row r="29" spans="1:8" x14ac:dyDescent="0.25">
      <c r="E29" s="21"/>
    </row>
  </sheetData>
  <mergeCells count="2">
    <mergeCell ref="A1:A2"/>
    <mergeCell ref="B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AB6AC-A79A-4AF5-B2EA-4CB9BAD08F56}">
  <dimension ref="A1:H19"/>
  <sheetViews>
    <sheetView workbookViewId="0">
      <selection sqref="A1:A2"/>
    </sheetView>
  </sheetViews>
  <sheetFormatPr baseColWidth="10" defaultColWidth="49.5703125" defaultRowHeight="15" x14ac:dyDescent="0.25"/>
  <cols>
    <col min="1" max="1" width="35.5703125" bestFit="1" customWidth="1"/>
    <col min="2" max="2" width="30.42578125" bestFit="1" customWidth="1"/>
    <col min="3" max="3" width="16.5703125" bestFit="1" customWidth="1"/>
    <col min="4" max="4" width="23.28515625" customWidth="1"/>
    <col min="5" max="5" width="16.5703125" bestFit="1" customWidth="1"/>
    <col min="6" max="6" width="16.5703125" customWidth="1"/>
    <col min="7" max="7" width="16.5703125" bestFit="1" customWidth="1"/>
    <col min="8" max="8" width="17.28515625" bestFit="1" customWidth="1"/>
  </cols>
  <sheetData>
    <row r="1" spans="1:8" x14ac:dyDescent="0.25">
      <c r="A1" s="24" t="s">
        <v>0</v>
      </c>
      <c r="B1" s="24" t="s">
        <v>20</v>
      </c>
      <c r="C1" s="24"/>
      <c r="D1" s="24"/>
      <c r="E1" s="24"/>
      <c r="F1" s="24"/>
      <c r="G1" s="24"/>
      <c r="H1" s="24"/>
    </row>
    <row r="2" spans="1:8" ht="30" x14ac:dyDescent="0.25">
      <c r="A2" s="24"/>
      <c r="B2" s="25" t="s">
        <v>1</v>
      </c>
      <c r="C2" s="25" t="s">
        <v>2</v>
      </c>
      <c r="D2" s="25" t="s">
        <v>18</v>
      </c>
      <c r="E2" s="25" t="s">
        <v>16</v>
      </c>
      <c r="F2" s="25" t="s">
        <v>19</v>
      </c>
      <c r="G2" s="25" t="s">
        <v>17</v>
      </c>
      <c r="H2" s="25" t="s">
        <v>24</v>
      </c>
    </row>
    <row r="3" spans="1:8" x14ac:dyDescent="0.25">
      <c r="A3" s="26" t="s">
        <v>3</v>
      </c>
      <c r="B3" s="27">
        <v>19161787603</v>
      </c>
      <c r="C3" s="27">
        <v>19161787603</v>
      </c>
      <c r="D3" s="27">
        <f>+B3-C3</f>
        <v>0</v>
      </c>
      <c r="E3" s="27">
        <v>19161787603</v>
      </c>
      <c r="F3" s="27">
        <f>+C3-E3</f>
        <v>0</v>
      </c>
      <c r="G3" s="27">
        <v>19161787603</v>
      </c>
      <c r="H3" s="27">
        <f>+C3-G3</f>
        <v>0</v>
      </c>
    </row>
    <row r="4" spans="1:8" x14ac:dyDescent="0.25">
      <c r="A4" s="28" t="s">
        <v>4</v>
      </c>
      <c r="B4" s="29">
        <v>27044134103</v>
      </c>
      <c r="C4" s="29">
        <v>26535425706</v>
      </c>
      <c r="D4" s="29">
        <f t="shared" ref="D4:D19" si="0">+B4-C4</f>
        <v>508708397</v>
      </c>
      <c r="E4" s="29">
        <f>23777815353+1200000000+100000000</f>
        <v>25077815353</v>
      </c>
      <c r="F4" s="29">
        <f t="shared" ref="F4:F19" si="1">+C4-E4</f>
        <v>1457610353</v>
      </c>
      <c r="G4" s="29">
        <f>23602556349+1200000000+100000000</f>
        <v>24902556349</v>
      </c>
      <c r="H4" s="29">
        <f t="shared" ref="H4:H19" si="2">+C4-G4</f>
        <v>1632869357</v>
      </c>
    </row>
    <row r="5" spans="1:8" x14ac:dyDescent="0.25">
      <c r="A5" s="26" t="s">
        <v>5</v>
      </c>
      <c r="B5" s="30">
        <v>70612873490</v>
      </c>
      <c r="C5" s="30">
        <v>69202545894</v>
      </c>
      <c r="D5" s="30">
        <f t="shared" si="0"/>
        <v>1410327596</v>
      </c>
      <c r="E5" s="30">
        <f>58186305182</f>
        <v>58186305182</v>
      </c>
      <c r="F5" s="30">
        <f t="shared" si="1"/>
        <v>11016240712</v>
      </c>
      <c r="G5" s="30">
        <f>34303758429+4360000000</f>
        <v>38663758429</v>
      </c>
      <c r="H5" s="30">
        <f t="shared" si="2"/>
        <v>30538787465</v>
      </c>
    </row>
    <row r="6" spans="1:8" x14ac:dyDescent="0.25">
      <c r="A6" s="28" t="s">
        <v>6</v>
      </c>
      <c r="B6" s="29">
        <v>1750094876</v>
      </c>
      <c r="C6" s="29">
        <f>398622078+8000000</f>
        <v>406622078</v>
      </c>
      <c r="D6" s="29">
        <f t="shared" si="0"/>
        <v>1343472798</v>
      </c>
      <c r="E6" s="29">
        <f>388800598+8000000</f>
        <v>396800598</v>
      </c>
      <c r="F6" s="29">
        <f t="shared" si="1"/>
        <v>9821480</v>
      </c>
      <c r="G6" s="29">
        <f>388800598+8000000</f>
        <v>396800598</v>
      </c>
      <c r="H6" s="29">
        <f t="shared" si="2"/>
        <v>9821480</v>
      </c>
    </row>
    <row r="7" spans="1:8" x14ac:dyDescent="0.25">
      <c r="A7" s="26" t="s">
        <v>7</v>
      </c>
      <c r="B7" s="30">
        <v>31157234283</v>
      </c>
      <c r="C7" s="30">
        <v>31012214635</v>
      </c>
      <c r="D7" s="30">
        <f t="shared" si="0"/>
        <v>145019648</v>
      </c>
      <c r="E7" s="30">
        <f>29549592061+14000000</f>
        <v>29563592061</v>
      </c>
      <c r="F7" s="30">
        <f t="shared" si="1"/>
        <v>1448622574</v>
      </c>
      <c r="G7" s="30">
        <f>27743677376+14000000+397000000</f>
        <v>28154677376</v>
      </c>
      <c r="H7" s="30">
        <f t="shared" si="2"/>
        <v>2857537259</v>
      </c>
    </row>
    <row r="8" spans="1:8" x14ac:dyDescent="0.25">
      <c r="A8" s="31" t="s">
        <v>8</v>
      </c>
      <c r="B8" s="32">
        <f>SUM(B3:B7)</f>
        <v>149726124355</v>
      </c>
      <c r="C8" s="32">
        <f>SUM(C3:C7)</f>
        <v>146318595916</v>
      </c>
      <c r="D8" s="32">
        <f t="shared" si="0"/>
        <v>3407528439</v>
      </c>
      <c r="E8" s="32">
        <f>SUM(E3:E7)</f>
        <v>132386300797</v>
      </c>
      <c r="F8" s="32">
        <f t="shared" si="1"/>
        <v>13932295119</v>
      </c>
      <c r="G8" s="32">
        <f>SUM(G3:G7)</f>
        <v>111279580355</v>
      </c>
      <c r="H8" s="32">
        <f t="shared" si="2"/>
        <v>35039015561</v>
      </c>
    </row>
    <row r="9" spans="1:8" x14ac:dyDescent="0.25">
      <c r="A9" s="26" t="s">
        <v>3</v>
      </c>
      <c r="B9" s="33">
        <v>125645882443</v>
      </c>
      <c r="C9" s="30">
        <v>125645882443</v>
      </c>
      <c r="D9" s="30">
        <f t="shared" si="0"/>
        <v>0</v>
      </c>
      <c r="E9" s="30">
        <v>125645882443</v>
      </c>
      <c r="F9" s="30">
        <f t="shared" si="1"/>
        <v>0</v>
      </c>
      <c r="G9" s="30">
        <v>125645882443</v>
      </c>
      <c r="H9" s="30">
        <f t="shared" si="2"/>
        <v>0</v>
      </c>
    </row>
    <row r="10" spans="1:8" x14ac:dyDescent="0.25">
      <c r="A10" s="28" t="s">
        <v>4</v>
      </c>
      <c r="B10" s="34">
        <f>212408295916+292553428</f>
        <v>212700849344</v>
      </c>
      <c r="C10" s="29">
        <f>211887395583+813453761</f>
        <v>212700849344</v>
      </c>
      <c r="D10" s="29">
        <f t="shared" si="0"/>
        <v>0</v>
      </c>
      <c r="E10" s="29">
        <f>186081215801+12000000000</f>
        <v>198081215801</v>
      </c>
      <c r="F10" s="29">
        <f t="shared" si="1"/>
        <v>14619633543</v>
      </c>
      <c r="G10" s="29">
        <f>184378288313+12000000000</f>
        <v>196378288313</v>
      </c>
      <c r="H10" s="29">
        <f t="shared" si="2"/>
        <v>16322561031</v>
      </c>
    </row>
    <row r="11" spans="1:8" x14ac:dyDescent="0.25">
      <c r="A11" s="26" t="s">
        <v>9</v>
      </c>
      <c r="B11" s="33">
        <f>67515855292+1817000000</f>
        <v>69332855292</v>
      </c>
      <c r="C11" s="30">
        <f>67184874478+1817000000</f>
        <v>69001874478</v>
      </c>
      <c r="D11" s="30">
        <f t="shared" si="0"/>
        <v>330980814</v>
      </c>
      <c r="E11" s="30">
        <v>57490094204</v>
      </c>
      <c r="F11" s="30">
        <f t="shared" si="1"/>
        <v>11511780274</v>
      </c>
      <c r="G11" s="30">
        <f>9569698205+9000000000+2781389305</f>
        <v>21351087510</v>
      </c>
      <c r="H11" s="30">
        <f t="shared" si="2"/>
        <v>47650786968</v>
      </c>
    </row>
    <row r="12" spans="1:8" x14ac:dyDescent="0.25">
      <c r="A12" s="28" t="s">
        <v>10</v>
      </c>
      <c r="B12" s="34">
        <f>47017945362-292553428</f>
        <v>46725391934</v>
      </c>
      <c r="C12" s="29">
        <v>46958821303</v>
      </c>
      <c r="D12" s="29">
        <f t="shared" si="0"/>
        <v>-233429369</v>
      </c>
      <c r="E12" s="29">
        <v>36456951533</v>
      </c>
      <c r="F12" s="29">
        <f t="shared" si="1"/>
        <v>10501869770</v>
      </c>
      <c r="G12" s="29">
        <f>15058578163+9823241712</f>
        <v>24881819875</v>
      </c>
      <c r="H12" s="29">
        <f t="shared" si="2"/>
        <v>22077001428</v>
      </c>
    </row>
    <row r="13" spans="1:8" x14ac:dyDescent="0.25">
      <c r="A13" s="26" t="s">
        <v>7</v>
      </c>
      <c r="B13" s="33">
        <v>75626063135</v>
      </c>
      <c r="C13" s="30">
        <v>75213677643</v>
      </c>
      <c r="D13" s="30">
        <f t="shared" si="0"/>
        <v>412385492</v>
      </c>
      <c r="E13" s="30">
        <v>73842007067</v>
      </c>
      <c r="F13" s="30">
        <f t="shared" si="1"/>
        <v>1371670576</v>
      </c>
      <c r="G13" s="30">
        <f>61743491682+2100000000</f>
        <v>63843491682</v>
      </c>
      <c r="H13" s="30">
        <f t="shared" si="2"/>
        <v>11370185961</v>
      </c>
    </row>
    <row r="14" spans="1:8" x14ac:dyDescent="0.25">
      <c r="A14" s="35" t="s">
        <v>11</v>
      </c>
      <c r="B14" s="32">
        <f>SUM(B9:B13)</f>
        <v>530031042148</v>
      </c>
      <c r="C14" s="32">
        <f>SUM(C9:C13)</f>
        <v>529521105211</v>
      </c>
      <c r="D14" s="32">
        <f t="shared" si="0"/>
        <v>509936937</v>
      </c>
      <c r="E14" s="32">
        <f>SUM(E9:E13)</f>
        <v>491516151048</v>
      </c>
      <c r="F14" s="32">
        <f t="shared" si="1"/>
        <v>38004954163</v>
      </c>
      <c r="G14" s="32">
        <f>SUM(G9:G13)</f>
        <v>432100569823</v>
      </c>
      <c r="H14" s="32">
        <f t="shared" si="2"/>
        <v>97420535388</v>
      </c>
    </row>
    <row r="15" spans="1:8" x14ac:dyDescent="0.25">
      <c r="A15" s="26" t="s">
        <v>12</v>
      </c>
      <c r="B15" s="30">
        <v>7276954664</v>
      </c>
      <c r="C15" s="30">
        <v>5888542871</v>
      </c>
      <c r="D15" s="30">
        <f t="shared" si="0"/>
        <v>1388411793</v>
      </c>
      <c r="E15" s="30">
        <v>4655783430</v>
      </c>
      <c r="F15" s="30">
        <f t="shared" si="1"/>
        <v>1232759441</v>
      </c>
      <c r="G15" s="30">
        <f>3923024883+2000000000</f>
        <v>5923024883</v>
      </c>
      <c r="H15" s="30">
        <f t="shared" si="2"/>
        <v>-34482012</v>
      </c>
    </row>
    <row r="16" spans="1:8" x14ac:dyDescent="0.25">
      <c r="A16" s="28" t="s">
        <v>7</v>
      </c>
      <c r="B16" s="29">
        <v>15924135811</v>
      </c>
      <c r="C16" s="29">
        <v>15924134467</v>
      </c>
      <c r="D16" s="29">
        <f t="shared" si="0"/>
        <v>1344</v>
      </c>
      <c r="E16" s="29">
        <v>10500814641</v>
      </c>
      <c r="F16" s="29">
        <f t="shared" si="1"/>
        <v>5423319826</v>
      </c>
      <c r="G16" s="29">
        <f>9508036577+500000000</f>
        <v>10008036577</v>
      </c>
      <c r="H16" s="29">
        <f t="shared" si="2"/>
        <v>5916097890</v>
      </c>
    </row>
    <row r="17" spans="1:8" x14ac:dyDescent="0.25">
      <c r="A17" s="35" t="s">
        <v>13</v>
      </c>
      <c r="B17" s="32">
        <f>+B15+B16</f>
        <v>23201090475</v>
      </c>
      <c r="C17" s="32">
        <f>+C15+C16</f>
        <v>21812677338</v>
      </c>
      <c r="D17" s="32">
        <f t="shared" si="0"/>
        <v>1388413137</v>
      </c>
      <c r="E17" s="32">
        <f>+E15+E16</f>
        <v>15156598071</v>
      </c>
      <c r="F17" s="32">
        <f t="shared" si="1"/>
        <v>6656079267</v>
      </c>
      <c r="G17" s="32">
        <f>+G15+G16</f>
        <v>15931061460</v>
      </c>
      <c r="H17" s="32">
        <f t="shared" si="2"/>
        <v>5881615878</v>
      </c>
    </row>
    <row r="18" spans="1:8" x14ac:dyDescent="0.25">
      <c r="A18" s="26" t="s">
        <v>14</v>
      </c>
      <c r="B18" s="33">
        <v>10813239938</v>
      </c>
      <c r="C18" s="36"/>
      <c r="D18" s="36">
        <f t="shared" si="0"/>
        <v>10813239938</v>
      </c>
      <c r="E18" s="36"/>
      <c r="F18" s="36">
        <f t="shared" si="1"/>
        <v>0</v>
      </c>
      <c r="G18" s="36"/>
      <c r="H18" s="36">
        <f t="shared" si="2"/>
        <v>0</v>
      </c>
    </row>
    <row r="19" spans="1:8" x14ac:dyDescent="0.25">
      <c r="A19" s="37" t="s">
        <v>15</v>
      </c>
      <c r="B19" s="38">
        <f>+B18+B17+B14+B8</f>
        <v>713771496916</v>
      </c>
      <c r="C19" s="38">
        <f>+C18+C17+C14+C8</f>
        <v>697652378465</v>
      </c>
      <c r="D19" s="38">
        <f t="shared" si="0"/>
        <v>16119118451</v>
      </c>
      <c r="E19" s="38">
        <f>+E18+E17+E14+E8</f>
        <v>639059049916</v>
      </c>
      <c r="F19" s="38">
        <f t="shared" si="1"/>
        <v>58593328549</v>
      </c>
      <c r="G19" s="38">
        <f>+G18+G17+G14+G8</f>
        <v>559311211638</v>
      </c>
      <c r="H19" s="38">
        <f t="shared" si="2"/>
        <v>138341166827</v>
      </c>
    </row>
  </sheetData>
  <mergeCells count="2">
    <mergeCell ref="A1:A2"/>
    <mergeCell ref="B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PROYECCIÓN</vt:lpstr>
      <vt:lpstr>SALDOS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Subred036</dc:creator>
  <cp:lastModifiedBy>Subred036</cp:lastModifiedBy>
  <dcterms:created xsi:type="dcterms:W3CDTF">2025-12-12T14:39:03Z</dcterms:created>
  <dcterms:modified xsi:type="dcterms:W3CDTF">2025-12-12T21:00:27Z</dcterms:modified>
</cp:coreProperties>
</file>